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g_fir\OneDrive\Desktop\People search\Georgia\Landlord_&amp;_Tenant\"/>
    </mc:Choice>
  </mc:AlternateContent>
  <xr:revisionPtr revIDLastSave="0" documentId="13_ncr:1_{B10EA6A1-B487-495E-A9E1-61414F308E56}" xr6:coauthVersionLast="47" xr6:coauthVersionMax="47" xr10:uidLastSave="{00000000-0000-0000-0000-000000000000}"/>
  <bookViews>
    <workbookView xWindow="-108" yWindow="-108" windowWidth="23256" windowHeight="12456" xr2:uid="{E5434BDE-328D-47A4-AF5A-978EDA8A7432}"/>
  </bookViews>
  <sheets>
    <sheet name="Charges-Unadvertised" sheetId="1" r:id="rId1"/>
    <sheet name="My Warning2 Socia Media" sheetId="3" r:id="rId2"/>
    <sheet name="Compliance sheet $Adjustmen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48" i="3"/>
  <c r="F30" i="1"/>
  <c r="F29" i="1"/>
  <c r="F28" i="1"/>
  <c r="F27" i="1"/>
  <c r="F26" i="1"/>
  <c r="F25" i="1"/>
  <c r="F24" i="1"/>
  <c r="F23" i="1"/>
  <c r="F22" i="1"/>
  <c r="F21" i="1"/>
  <c r="F20" i="1"/>
  <c r="B55" i="1"/>
  <c r="E30" i="1"/>
  <c r="E29" i="1"/>
  <c r="E28" i="1"/>
  <c r="E27" i="1"/>
  <c r="E26" i="1"/>
  <c r="E25" i="1"/>
  <c r="E24" i="1"/>
  <c r="E23" i="1"/>
  <c r="E22" i="1"/>
  <c r="E21" i="1"/>
  <c r="E31" i="1"/>
  <c r="E20" i="1"/>
  <c r="A65" i="1"/>
  <c r="B65" i="1"/>
  <c r="A60" i="1" l="1"/>
  <c r="B14" i="1"/>
  <c r="C14" i="1" s="1"/>
  <c r="D14" i="1" s="1"/>
  <c r="D55" i="1" s="1"/>
  <c r="B75" i="1"/>
  <c r="D31" i="1"/>
  <c r="C31" i="1"/>
  <c r="B31" i="1"/>
  <c r="C13" i="1"/>
  <c r="D13" i="1" s="1"/>
  <c r="C12" i="1"/>
  <c r="D12" i="1" s="1"/>
  <c r="C11" i="1"/>
  <c r="D11" i="1" s="1"/>
  <c r="C10" i="1"/>
  <c r="D10" i="1" s="1"/>
  <c r="C9" i="1"/>
  <c r="D9" i="1" s="1"/>
  <c r="C8" i="1"/>
  <c r="D8" i="1" s="1"/>
  <c r="C7" i="1"/>
  <c r="D7" i="1" s="1"/>
  <c r="C6" i="1"/>
  <c r="D6" i="1" s="1"/>
  <c r="C5" i="1"/>
  <c r="D5" i="1" s="1"/>
  <c r="C4" i="1"/>
  <c r="D4" i="1" s="1"/>
  <c r="B60" i="1" l="1"/>
  <c r="F42" i="1"/>
  <c r="F38" i="1" l="1"/>
  <c r="B68" i="1"/>
  <c r="F39" i="1"/>
  <c r="F43" i="1" l="1"/>
  <c r="F31" i="1" l="1"/>
  <c r="A81" i="1" l="1"/>
  <c r="A34" i="1"/>
  <c r="B81" i="1" l="1"/>
  <c r="C81" i="1" s="1"/>
  <c r="D81" i="1" s="1"/>
  <c r="F81" i="1" l="1"/>
  <c r="C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Graham Firestone</author>
  </authors>
  <commentList>
    <comment ref="B6" authorId="0" shapeId="0" xr:uid="{64576B1D-360B-4608-8F45-997114A031AB}">
      <text>
        <r>
          <rPr>
            <b/>
            <sz val="9"/>
            <color indexed="81"/>
            <rFont val="Tahoma"/>
            <family val="2"/>
          </rPr>
          <t>Graham Firestone:</t>
        </r>
        <r>
          <rPr>
            <sz val="9"/>
            <color indexed="81"/>
            <rFont val="Tahoma"/>
            <family val="2"/>
          </rPr>
          <t xml:space="preserve">
Varies month to month.</t>
        </r>
      </text>
    </comment>
    <comment ref="B10" authorId="0" shapeId="0" xr:uid="{A79B1E45-B02C-41C0-8DFF-AD602B12DA1F}">
      <text>
        <r>
          <rPr>
            <b/>
            <sz val="9"/>
            <color indexed="81"/>
            <rFont val="Tahoma"/>
            <family val="2"/>
          </rPr>
          <t>Graham Firestone:
Appears to be use based.</t>
        </r>
      </text>
    </comment>
    <comment ref="B11" authorId="0" shapeId="0" xr:uid="{99CA16D1-425D-4D5E-87E3-8726FB09B59F}">
      <text>
        <r>
          <rPr>
            <b/>
            <sz val="9"/>
            <color indexed="81"/>
            <rFont val="Tahoma"/>
            <family val="2"/>
          </rPr>
          <t>Graham Firestone:</t>
        </r>
        <r>
          <rPr>
            <sz val="9"/>
            <color indexed="81"/>
            <rFont val="Tahoma"/>
            <family val="2"/>
          </rPr>
          <t xml:space="preserve">
Varies month to month.</t>
        </r>
      </text>
    </comment>
    <comment ref="B12" authorId="0" shapeId="0" xr:uid="{D4962ED1-BA76-49DA-8EE4-62BA1CDAA234}">
      <text>
        <r>
          <rPr>
            <b/>
            <sz val="9"/>
            <color indexed="81"/>
            <rFont val="Tahoma"/>
            <family val="2"/>
          </rPr>
          <t>Graham Firestone:</t>
        </r>
        <r>
          <rPr>
            <sz val="9"/>
            <color indexed="81"/>
            <rFont val="Tahoma"/>
            <family val="2"/>
          </rPr>
          <t xml:space="preserve">
$1.95*2 to pay full rent each month through City Walk web portal.</t>
        </r>
      </text>
    </comment>
    <comment ref="B59" authorId="0" shapeId="0" xr:uid="{041D1FE8-5E2E-4F82-B965-F1F28DF516E7}">
      <text>
        <r>
          <rPr>
            <b/>
            <sz val="9"/>
            <color indexed="81"/>
            <rFont val="Tahoma"/>
            <family val="2"/>
          </rPr>
          <t>Graham Firestone:</t>
        </r>
        <r>
          <rPr>
            <sz val="9"/>
            <color indexed="81"/>
            <rFont val="Tahoma"/>
            <family val="2"/>
          </rPr>
          <t xml:space="preserve">
MultifamilyBiz article from Sept 2024 has 28 more properties then RW website as of 4/26/25. Assumes RW divested 28 properties but property size the same.</t>
        </r>
      </text>
    </comment>
  </commentList>
</comments>
</file>

<file path=xl/sharedStrings.xml><?xml version="1.0" encoding="utf-8"?>
<sst xmlns="http://schemas.openxmlformats.org/spreadsheetml/2006/main" count="183" uniqueCount="150">
  <si>
    <t>Mandatory Charges</t>
  </si>
  <si>
    <t>Cable/Internet</t>
  </si>
  <si>
    <t>300 Units</t>
  </si>
  <si>
    <t>Year (*12)</t>
  </si>
  <si>
    <t>Package delivery</t>
  </si>
  <si>
    <t>Per Apt/Month</t>
  </si>
  <si>
    <t>Pest control</t>
  </si>
  <si>
    <t>Renters insurance</t>
  </si>
  <si>
    <t>*Property trash</t>
  </si>
  <si>
    <t>Valet trash</t>
  </si>
  <si>
    <t>*property water/Sewer</t>
  </si>
  <si>
    <t>*=varies monthly but still mandatory</t>
  </si>
  <si>
    <t xml:space="preserve"> </t>
  </si>
  <si>
    <t>Calculating Deception in all Other GA Rangewater Properties.</t>
  </si>
  <si>
    <t>South Carolina-23-15, Texas-16-10, Virginia 4-4 )</t>
  </si>
  <si>
    <t>Multi-Family Dwellings</t>
  </si>
  <si>
    <t>Build-to-Rent Homes</t>
  </si>
  <si>
    <t>Alabama</t>
  </si>
  <si>
    <t>Arizona</t>
  </si>
  <si>
    <t>Colorado</t>
  </si>
  <si>
    <t>Florida</t>
  </si>
  <si>
    <t>Georgia</t>
  </si>
  <si>
    <t>Indiana</t>
  </si>
  <si>
    <t>Tennessee</t>
  </si>
  <si>
    <t>North Carolina</t>
  </si>
  <si>
    <t>South Carolina</t>
  </si>
  <si>
    <t>Texas</t>
  </si>
  <si>
    <t>Virginia</t>
  </si>
  <si>
    <t>TOTAL</t>
  </si>
  <si>
    <t>Fees Unadvertised Per MFD Unit Nationwide</t>
  </si>
  <si>
    <t>4  Year Lookback of Illegal fees</t>
  </si>
  <si>
    <t xml:space="preserve"> Alabama-17-8, Arizona-12-1, Colorado-3-1, Florida-84-15, Georgia-83-24, Indiana 3-3, Tennessee 7-1 North Carolina-23-6,</t>
  </si>
  <si>
    <t>Year 1</t>
  </si>
  <si>
    <t>Year 2</t>
  </si>
  <si>
    <t>Year 3</t>
  </si>
  <si>
    <t>Year 4</t>
  </si>
  <si>
    <t>4 Years of Future Illegal Fees</t>
  </si>
  <si>
    <t xml:space="preserve"> Projected 3.5% Growth in  RangeWater Illegal Advertising (4 Years)</t>
  </si>
  <si>
    <t>Estimate Cost per Apartment Complex with 300 units (Assumes only 1/2 the unadvertised mandatory costs per unit of Roswell Citywalk)</t>
  </si>
  <si>
    <t>RangeWater Illegal Fees Not Disclosed Online</t>
  </si>
  <si>
    <t>Rental Properties</t>
  </si>
  <si>
    <t>RW Locations</t>
  </si>
  <si>
    <t>Unadvertised Fees Per Year</t>
  </si>
  <si>
    <t>GA=(59 Apartment complexes at 103.45 per month plus 1/2 extra for Roswell City Walk)</t>
  </si>
  <si>
    <t>BTR units based on  88 not 114 Properties</t>
  </si>
  <si>
    <t>Source/Method</t>
  </si>
  <si>
    <t>Figures</t>
  </si>
  <si>
    <t># of BTR Units (USA)</t>
  </si>
  <si>
    <t># of MFD Units (USA)</t>
  </si>
  <si>
    <t xml:space="preserve">Ratio is 15,000 homes/114 communties (114 properties listed by MultiFamilyBiz Article dated September 19, 2024) </t>
  </si>
  <si>
    <t>BTRs- Per Unit, Monthly Unadvertised Fees</t>
  </si>
  <si>
    <t>MFDs- Per Unit, Monthly Unadvertised Fees (sans City Walk)</t>
  </si>
  <si>
    <t>BTRs ( Avg # of homes per community)</t>
  </si>
  <si>
    <t>Total units for MFDs and BTRs (USA)</t>
  </si>
  <si>
    <t>MFDs (Avg # of apartments per community)</t>
  </si>
  <si>
    <t>Assumes the same fees as present. While RW started with 50K properties in 2021 it maxed at 100K properties in 2024. So still in favor of RW</t>
  </si>
  <si>
    <t>Website listed totals followed by BTRs</t>
  </si>
  <si>
    <t>Total # from Rangewater website as of 4/26/2025</t>
  </si>
  <si>
    <t>BTR total units/properties: Ratio from MultFamilyBiz</t>
  </si>
  <si>
    <t># of Apartment Units (MFDs)=total of 72000 less the# of BTR Units</t>
  </si>
  <si>
    <t>Applied Multi Family Biz ratio of units per property 15K/114*88 (Actual # of RW BTRs on website as of 4/25/2025)</t>
  </si>
  <si>
    <t>Subtracted total # of BTR units above from combined total of 72, 000</t>
  </si>
  <si>
    <t xml:space="preserve">1/2  monthly fees of Roswell City Walk (assumes most have fewer unadvertised charges such as those in depressed areas). Could be more $ than this! </t>
  </si>
  <si>
    <t>National Assumptions</t>
  </si>
  <si>
    <t>Est # 
of Units</t>
  </si>
  <si>
    <t>Assumes a 3.5% property growth rate (based on 2025 undisclosed fees) each year for 4 years, no inflation, and where RW doesn't add any extra fees</t>
  </si>
  <si>
    <t>w/ 100% occupancy rate</t>
  </si>
  <si>
    <t>Total 4 Year Projected Deception</t>
  </si>
  <si>
    <t>Total yearly collected @ Roswell City Walk</t>
  </si>
  <si>
    <t>*Property electric</t>
  </si>
  <si>
    <t>Conservice billing fee</t>
  </si>
  <si>
    <t>Total/Month</t>
  </si>
  <si>
    <t>Average # APTS.  per  Complex</t>
  </si>
  <si>
    <r>
      <t>Total MFD  units/187  Apartment Complexes on RW website *</t>
    </r>
    <r>
      <rPr>
        <sz val="11"/>
        <color rgb="FFFF0000"/>
        <rFont val="Aptos Narrow"/>
        <family val="2"/>
        <scheme val="minor"/>
      </rPr>
      <t>95% occupancy rate</t>
    </r>
  </si>
  <si>
    <t>Rent payment fees</t>
  </si>
  <si>
    <t>Actual  # of MFDs counted on Rangewater Website</t>
  </si>
  <si>
    <r>
      <rPr>
        <b/>
        <sz val="11"/>
        <color theme="1"/>
        <rFont val="Aptos Narrow"/>
        <family val="2"/>
        <scheme val="minor"/>
      </rPr>
      <t>$BTRs Per State=</t>
    </r>
    <r>
      <rPr>
        <sz val="11"/>
        <color theme="1"/>
        <rFont val="Aptos Narrow"/>
        <family val="2"/>
        <scheme val="minor"/>
      </rPr>
      <t xml:space="preserve"># of BTR communties in the state*avr # of homes per community) </t>
    </r>
  </si>
  <si>
    <r>
      <rPr>
        <b/>
        <sz val="11"/>
        <color theme="1"/>
        <rFont val="Aptos Narrow"/>
        <family val="2"/>
        <scheme val="minor"/>
      </rPr>
      <t>$MFDs Per State=(</t>
    </r>
    <r>
      <rPr>
        <sz val="11"/>
        <color theme="1"/>
        <rFont val="Aptos Narrow"/>
        <family val="2"/>
        <scheme val="minor"/>
      </rPr>
      <t xml:space="preserve"># of MFD apartment complexes in the state*avr # of units per complex)  </t>
    </r>
  </si>
  <si>
    <r>
      <t>*</t>
    </r>
    <r>
      <rPr>
        <sz val="11"/>
        <color rgb="FFFF0000"/>
        <rFont val="Aptos Narrow"/>
        <family val="2"/>
        <scheme val="minor"/>
      </rPr>
      <t xml:space="preserve">$103.45 </t>
    </r>
    <r>
      <rPr>
        <sz val="11"/>
        <color theme="1"/>
        <rFont val="Aptos Narrow"/>
        <family val="2"/>
        <scheme val="minor"/>
      </rPr>
      <t>per month per unit, *12 months* multiplied by a correction coefficient of .9737 for all states but GA and Florida.GA=.9808 and FL=.9677</t>
    </r>
  </si>
  <si>
    <r>
      <t>*</t>
    </r>
    <r>
      <rPr>
        <sz val="11"/>
        <color rgb="FFFF0000"/>
        <rFont val="Aptos Narrow"/>
        <family val="2"/>
        <scheme val="minor"/>
      </rPr>
      <t>$79</t>
    </r>
    <r>
      <rPr>
        <sz val="11"/>
        <color theme="1"/>
        <rFont val="Aptos Narrow"/>
        <family val="2"/>
        <scheme val="minor"/>
      </rPr>
      <t xml:space="preserve">  per month per unit, *12 months* (except for FL and GA where it's $93 and $70 respectively)</t>
    </r>
  </si>
  <si>
    <t>In FL and GA CombinedOnly 21% so average =$79 per BTR unit unreported</t>
  </si>
  <si>
    <t>8/38 RTBs Report Annual Fees</t>
  </si>
  <si>
    <t>If Average BTR =100 per month then $79 per month unreported  for each BTR unit</t>
  </si>
  <si>
    <t>For GA Alone 7/23 BTRs reported</t>
  </si>
  <si>
    <t>If Average BTR =100 per month then $70 per month unreported  for each BTR unit</t>
  </si>
  <si>
    <t>GA 1/52 MFDsReported so over estimated by 1.9%</t>
  </si>
  <si>
    <t>GA</t>
  </si>
  <si>
    <t>correction</t>
  </si>
  <si>
    <t>FL 2/62 MFDsReported so over estimated by 3.2%</t>
  </si>
  <si>
    <t>FL</t>
  </si>
  <si>
    <t>GA&amp; FL Average of Reported MFDs</t>
  </si>
  <si>
    <t>GA&amp; FL Average of unReported MFDs</t>
  </si>
  <si>
    <t>My prior yearly estimate for GA was 24.7M But Now it's 25.1M.</t>
  </si>
  <si>
    <t>Nationwide estimate was 78.6 but now is 80.7M</t>
  </si>
  <si>
    <t>Original Assumptions (GA)</t>
  </si>
  <si>
    <t>59 apartment complexes w/103.45 per month in extra fees with 0% being reported</t>
  </si>
  <si>
    <t>24 BTRs w $100 per month in extra fees with 50% (half) being reported</t>
  </si>
  <si>
    <t>Based on Actual Tally of Florida And Georgia To See percentage of properties honestly advertising.</t>
  </si>
  <si>
    <t>Revised assumptions (GA)</t>
  </si>
  <si>
    <t>59 apartment complexes w/103.45 per month (over estimated by 1.9%-must reduce figures accordingly)  </t>
  </si>
  <si>
    <t>15 BTRs w $100 per month (underestimated by 20%-must increase figures accordingly) </t>
  </si>
  <si>
    <t>Revised assumptions (FL)</t>
  </si>
  <si>
    <t>69 apartment complexes w/103.45 per month (overestimated unadvertised fees by 3.2% -must reduce accordingly ) </t>
  </si>
  <si>
    <t>15 BTRs w $100 per month extra fees reported (must hike these figures up an additional 43%)</t>
  </si>
  <si>
    <r>
      <t>Other states:</t>
    </r>
    <r>
      <rPr>
        <sz val="11"/>
        <color theme="1"/>
        <rFont val="Aptos Narrow"/>
        <family val="2"/>
        <scheme val="minor"/>
      </rPr>
      <t> </t>
    </r>
  </si>
  <si>
    <t>Reduce the apartment complex figures in each state by 2.63% (based on the the average % of under reporting for GA/FL)</t>
  </si>
  <si>
    <t>Raise the BTR figures by 29% in all states but FL and GA</t>
  </si>
  <si>
    <t xml:space="preserve">In FL 1/15 BTRS Reported $93 per month unreported </t>
  </si>
  <si>
    <t>total advertised</t>
  </si>
  <si>
    <t>multiply thi number to lower the figures</t>
  </si>
  <si>
    <t>Compliance sheet review inlcudes a few properties no longer rangewater but just transferred elsewhere in the last two weeks</t>
  </si>
  <si>
    <t xml:space="preserve">only excluded a url if it was dead </t>
  </si>
  <si>
    <t>duplicate urls eliminated which were in original tally sent to rangewater. Did notbadd any RW acquired properties, if any.</t>
  </si>
  <si>
    <t>$79, 70, 93</t>
  </si>
  <si>
    <t>$79- all states but GA (70) and Fl (93) Averaged all FL &amp; GA BTRs to get 79 for the rest of the states</t>
  </si>
  <si>
    <t>Reddit</t>
  </si>
  <si>
    <t>$14.00 (varies each month and per # of BDRMS )</t>
  </si>
  <si>
    <t>*Community electric (not your apartment)</t>
  </si>
  <si>
    <t>$22.00 ((varies each month)</t>
  </si>
  <si>
    <t>Used to be 3.90, now Zero</t>
  </si>
  <si>
    <t>https://www.reddit.com/r/roswell/comments/1ld0oqb/roswell_city_walk/</t>
  </si>
  <si>
    <t>Valet trash: $25.00</t>
  </si>
  <si>
    <t>*Property trash: $14.00 (varies each month and per # of BDRMS )</t>
  </si>
  <si>
    <t>Package delivery: $15.00</t>
  </si>
  <si>
    <t>Renters insurance: $15.00</t>
  </si>
  <si>
    <t>Pest control: $5.00</t>
  </si>
  <si>
    <t>Rent payment fees: Used to be 3.90, now Zero</t>
  </si>
  <si>
    <t>Conservice billing fee: $7.00</t>
  </si>
  <si>
    <t>Total/Month: $203</t>
  </si>
  <si>
    <t>*Community electric (not your apartment): $22.00 (varies each month)</t>
  </si>
  <si>
    <t>Cable/Internet: $100.00 (can't choose your own provider-so -so service for Internet)</t>
  </si>
  <si>
    <t xml:space="preserve">For complaint purposes, Roswell City Walk was formerly managed by RangeWater Real Estate. As of May 21, 2025, it's now being managed by Preferred Apartment Communities (PAC). </t>
  </si>
  <si>
    <t>Don't move into Roswell City Walk unless you plan to pay an extra $203 per month in "additional rent." This is a second rent that is never advertised online. (AKA illegal bait and switch advertising which you can report to the FTC and GA Attorney General's office.)
I currently live in a one bedroom apartment at Roswell City Walk.  The problem is that you can't opt out of these charges even if you never use their extra services. These mandatory fees are buried in your 53 page lease and in my experience, never listed on a single page to help the consumer. (The lease even calls it "additional rent.") The one exception is if you choose to pay your own renters insurance. But it defaults to their rental insurance which only protects Roswell City Walk, not the tenant.
SO BE ON THE LOOKOUT. Here are the additional monthly charges that I must pay in addition to my water, electric and base rent:</t>
  </si>
  <si>
    <r>
      <t xml:space="preserve">Cable: </t>
    </r>
    <r>
      <rPr>
        <b/>
        <sz val="11"/>
        <color theme="1"/>
        <rFont val="Aptos Narrow"/>
        <family val="2"/>
        <scheme val="minor"/>
      </rPr>
      <t>100</t>
    </r>
  </si>
  <si>
    <r>
      <t xml:space="preserve">Package Concierge: </t>
    </r>
    <r>
      <rPr>
        <b/>
        <sz val="11"/>
        <color theme="1"/>
        <rFont val="Aptos Narrow"/>
        <family val="2"/>
        <scheme val="minor"/>
      </rPr>
      <t>15</t>
    </r>
  </si>
  <si>
    <r>
      <t xml:space="preserve">Valet Trash: </t>
    </r>
    <r>
      <rPr>
        <b/>
        <sz val="11"/>
        <color theme="1"/>
        <rFont val="Aptos Narrow"/>
        <family val="2"/>
        <scheme val="minor"/>
      </rPr>
      <t>25</t>
    </r>
  </si>
  <si>
    <r>
      <t xml:space="preserve">Trash Service: </t>
    </r>
    <r>
      <rPr>
        <b/>
        <sz val="11"/>
        <color theme="1"/>
        <rFont val="Aptos Narrow"/>
        <family val="2"/>
        <scheme val="minor"/>
      </rPr>
      <t>10</t>
    </r>
  </si>
  <si>
    <r>
      <t xml:space="preserve">Pest Control: </t>
    </r>
    <r>
      <rPr>
        <b/>
        <sz val="11"/>
        <color theme="1"/>
        <rFont val="Aptos Narrow"/>
        <family val="2"/>
        <scheme val="minor"/>
      </rPr>
      <t>5</t>
    </r>
  </si>
  <si>
    <r>
      <t xml:space="preserve">Occupied Electric: </t>
    </r>
    <r>
      <rPr>
        <b/>
        <sz val="11"/>
        <color theme="1"/>
        <rFont val="Aptos Narrow"/>
        <family val="2"/>
        <scheme val="minor"/>
      </rPr>
      <t>21</t>
    </r>
  </si>
  <si>
    <r>
      <t xml:space="preserve">Utility Billing Fee: </t>
    </r>
    <r>
      <rPr>
        <b/>
        <sz val="11"/>
        <color theme="1"/>
        <rFont val="Aptos Narrow"/>
        <family val="2"/>
        <scheme val="minor"/>
      </rPr>
      <t>7</t>
    </r>
  </si>
  <si>
    <t>latest July 1st bill</t>
  </si>
  <si>
    <r>
      <t xml:space="preserve">Water and Sewer: </t>
    </r>
    <r>
      <rPr>
        <b/>
        <sz val="11"/>
        <color rgb="FFEE0000"/>
        <rFont val="Aptos Narrow"/>
        <family val="2"/>
        <scheme val="minor"/>
      </rPr>
      <t>34</t>
    </r>
  </si>
  <si>
    <r>
      <t xml:space="preserve">Facilities Fee: </t>
    </r>
    <r>
      <rPr>
        <b/>
        <sz val="11"/>
        <color rgb="FFEE0000"/>
        <rFont val="Aptos Narrow"/>
        <family val="2"/>
        <scheme val="minor"/>
      </rPr>
      <t>15</t>
    </r>
  </si>
  <si>
    <t>is this renter's insurance or something else?</t>
  </si>
  <si>
    <t>Roswell GA City Walk: The Mandatory Fee Calculations which are used in part to determine annual nation-wide fees never disclosed</t>
  </si>
  <si>
    <t>(For GA, this is what I later multiply by 58 additional GA MFDs &amp; Then  add in 206.90 per unit per month for Roswell City Walk)</t>
  </si>
  <si>
    <t>totally advertised</t>
  </si>
  <si>
    <t>Total # of MFD units/187 Apartment Complexes on RW website *95% occupancy rate</t>
  </si>
  <si>
    <t>(As of June 2025, currently being Managed by Preferred Apartment Communities)</t>
  </si>
  <si>
    <t xml:space="preserve">Chart below revised by about +$2M based on stats from RangeWater compliance sheet from 6/28/2025.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</si>
</sst>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quot;$&quot;#,##0"/>
  </numFmts>
  <fonts count="11" x14ac:knownFonts="1">
    <font>
      <sz val="11"/>
      <color theme="1"/>
      <name val="Aptos Narrow"/>
      <family val="2"/>
      <scheme val="minor"/>
    </font>
    <font>
      <b/>
      <sz val="11"/>
      <color theme="1"/>
      <name val="Aptos Narrow"/>
      <family val="2"/>
      <scheme val="minor"/>
    </font>
    <font>
      <sz val="9"/>
      <color indexed="81"/>
      <name val="Tahoma"/>
      <family val="2"/>
    </font>
    <font>
      <b/>
      <sz val="9"/>
      <color indexed="81"/>
      <name val="Tahoma"/>
      <family val="2"/>
    </font>
    <font>
      <sz val="8"/>
      <name val="Aptos Narrow"/>
      <family val="2"/>
      <scheme val="minor"/>
    </font>
    <font>
      <u/>
      <sz val="11"/>
      <color theme="10"/>
      <name val="Aptos Narrow"/>
      <family val="2"/>
      <scheme val="minor"/>
    </font>
    <font>
      <sz val="11"/>
      <color rgb="FFFF0000"/>
      <name val="Aptos Narrow"/>
      <family val="2"/>
      <scheme val="minor"/>
    </font>
    <font>
      <sz val="11"/>
      <name val="Aptos Narrow"/>
      <family val="2"/>
      <scheme val="minor"/>
    </font>
    <font>
      <sz val="11"/>
      <color theme="1"/>
      <name val="Aptos Narrow"/>
      <family val="2"/>
      <scheme val="minor"/>
    </font>
    <font>
      <sz val="11"/>
      <color rgb="FFEE0000"/>
      <name val="Aptos Narrow"/>
      <family val="2"/>
      <scheme val="minor"/>
    </font>
    <font>
      <b/>
      <sz val="11"/>
      <color rgb="FFEE0000"/>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0" fontId="5" fillId="0" borderId="0" applyNumberFormat="0" applyFill="0" applyBorder="0" applyAlignment="0" applyProtection="0"/>
    <xf numFmtId="9" fontId="8" fillId="0" borderId="0" applyFont="0" applyFill="0" applyBorder="0" applyAlignment="0" applyProtection="0"/>
  </cellStyleXfs>
  <cellXfs count="42">
    <xf numFmtId="0" fontId="0" fillId="0" borderId="0" xfId="0"/>
    <xf numFmtId="164" fontId="0" fillId="0" borderId="0" xfId="0" applyNumberFormat="1"/>
    <xf numFmtId="0" fontId="1" fillId="0" borderId="0" xfId="0" applyFont="1" applyAlignment="1">
      <alignment wrapText="1"/>
    </xf>
    <xf numFmtId="0" fontId="0" fillId="0" borderId="0" xfId="0" applyAlignment="1">
      <alignment wrapText="1"/>
    </xf>
    <xf numFmtId="0" fontId="1" fillId="0" borderId="0" xfId="0" applyFont="1" applyAlignment="1">
      <alignment horizontal="center" wrapText="1"/>
    </xf>
    <xf numFmtId="164" fontId="0" fillId="0" borderId="0" xfId="0" applyNumberFormat="1" applyAlignment="1">
      <alignment horizontal="center"/>
    </xf>
    <xf numFmtId="164" fontId="1" fillId="0" borderId="0" xfId="0" applyNumberFormat="1" applyFont="1" applyAlignment="1">
      <alignment horizontal="center"/>
    </xf>
    <xf numFmtId="165" fontId="0" fillId="0" borderId="0" xfId="0" applyNumberFormat="1" applyAlignment="1">
      <alignment horizontal="center"/>
    </xf>
    <xf numFmtId="165" fontId="1" fillId="0" borderId="0" xfId="0" applyNumberFormat="1" applyFont="1" applyAlignment="1">
      <alignment horizontal="center"/>
    </xf>
    <xf numFmtId="0" fontId="1" fillId="0" borderId="0" xfId="0" applyFont="1"/>
    <xf numFmtId="165" fontId="0" fillId="0" borderId="0" xfId="0" applyNumberFormat="1"/>
    <xf numFmtId="2" fontId="0" fillId="0" borderId="0" xfId="0" applyNumberFormat="1"/>
    <xf numFmtId="165" fontId="0" fillId="2" borderId="0" xfId="0" applyNumberFormat="1" applyFill="1"/>
    <xf numFmtId="165" fontId="1" fillId="2" borderId="0" xfId="0" applyNumberFormat="1" applyFont="1" applyFill="1" applyAlignment="1">
      <alignment horizontal="center"/>
    </xf>
    <xf numFmtId="0" fontId="6" fillId="0" borderId="0" xfId="0" applyFont="1"/>
    <xf numFmtId="165" fontId="1" fillId="2" borderId="0" xfId="0" applyNumberFormat="1" applyFont="1" applyFill="1" applyAlignment="1">
      <alignment horizontal="left"/>
    </xf>
    <xf numFmtId="44" fontId="0" fillId="0" borderId="0" xfId="0" applyNumberFormat="1"/>
    <xf numFmtId="0" fontId="0" fillId="0" borderId="0" xfId="0" applyAlignment="1">
      <alignment horizontal="center"/>
    </xf>
    <xf numFmtId="0" fontId="1" fillId="0" borderId="0" xfId="0" applyFont="1" applyAlignment="1">
      <alignment horizontal="center"/>
    </xf>
    <xf numFmtId="164" fontId="0" fillId="2" borderId="0" xfId="0" applyNumberFormat="1" applyFill="1"/>
    <xf numFmtId="165" fontId="7" fillId="3" borderId="0" xfId="0" applyNumberFormat="1" applyFont="1" applyFill="1"/>
    <xf numFmtId="0" fontId="0" fillId="0" borderId="0" xfId="0" applyAlignment="1">
      <alignment horizontal="center" vertical="center" wrapText="1"/>
    </xf>
    <xf numFmtId="0" fontId="5" fillId="0" borderId="0" xfId="1" applyAlignment="1">
      <alignment wrapText="1"/>
    </xf>
    <xf numFmtId="1" fontId="0" fillId="2" borderId="0" xfId="0" applyNumberFormat="1" applyFill="1"/>
    <xf numFmtId="3" fontId="0" fillId="2" borderId="0" xfId="0" applyNumberFormat="1" applyFill="1"/>
    <xf numFmtId="3" fontId="0" fillId="0" borderId="0" xfId="0" applyNumberFormat="1" applyAlignment="1">
      <alignment horizontal="center"/>
    </xf>
    <xf numFmtId="1" fontId="0" fillId="0" borderId="0" xfId="0" applyNumberFormat="1" applyAlignment="1">
      <alignment horizontal="center"/>
    </xf>
    <xf numFmtId="0" fontId="0" fillId="0" borderId="0" xfId="0" applyAlignment="1">
      <alignment vertical="top"/>
    </xf>
    <xf numFmtId="3" fontId="1" fillId="0" borderId="0" xfId="0" applyNumberFormat="1" applyFont="1" applyAlignment="1">
      <alignment horizontal="center"/>
    </xf>
    <xf numFmtId="0" fontId="0" fillId="0" borderId="0" xfId="0" applyAlignment="1">
      <alignment vertical="center"/>
    </xf>
    <xf numFmtId="9" fontId="0" fillId="0" borderId="0" xfId="2" applyFont="1"/>
    <xf numFmtId="10" fontId="0" fillId="0" borderId="0" xfId="2" applyNumberFormat="1" applyFont="1"/>
    <xf numFmtId="10" fontId="0" fillId="0" borderId="0" xfId="0" applyNumberFormat="1"/>
    <xf numFmtId="0" fontId="0" fillId="0" borderId="0" xfId="0" applyAlignment="1">
      <alignment horizontal="left" vertical="center" indent="1"/>
    </xf>
    <xf numFmtId="0" fontId="0" fillId="0" borderId="1" xfId="0" applyBorder="1" applyAlignment="1">
      <alignment vertical="center" wrapText="1"/>
    </xf>
    <xf numFmtId="8" fontId="0" fillId="0" borderId="1" xfId="0" applyNumberFormat="1" applyBorder="1" applyAlignment="1">
      <alignment vertical="center" wrapText="1"/>
    </xf>
    <xf numFmtId="6" fontId="0" fillId="0" borderId="1" xfId="0" applyNumberFormat="1" applyBorder="1" applyAlignment="1">
      <alignment vertical="center" wrapText="1"/>
    </xf>
    <xf numFmtId="0" fontId="1" fillId="0" borderId="1" xfId="0" applyFont="1" applyBorder="1" applyAlignment="1">
      <alignment vertical="center" wrapText="1"/>
    </xf>
    <xf numFmtId="14" fontId="0" fillId="0" borderId="0" xfId="0" applyNumberFormat="1"/>
    <xf numFmtId="0" fontId="9" fillId="0" borderId="0" xfId="0" applyFont="1" applyAlignment="1">
      <alignment horizontal="left" vertical="center" indent="1"/>
    </xf>
    <xf numFmtId="0" fontId="1" fillId="0" borderId="0" xfId="0" applyFont="1" applyAlignment="1">
      <alignment vertical="center" wrapText="1"/>
    </xf>
    <xf numFmtId="0" fontId="0" fillId="0" borderId="0" xfId="0" applyAlignment="1">
      <alignment horizontal="center" vertical="center"/>
    </xf>
  </cellXfs>
  <cellStyles count="3">
    <cellStyle name="Hyperlink" xfId="1" builtinId="8"/>
    <cellStyle name="Normal" xfId="0" builtinId="0"/>
    <cellStyle name="Percent" xfId="2" builtinId="5"/>
  </cellStyles>
  <dxfs count="11">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087C06-7CDB-4141-874A-ECE5067DBF72}" name="Table1" displayName="Table1" ref="A19:F32" totalsRowCount="1">
  <autoFilter ref="A19:F31" xr:uid="{1C087C06-7CDB-4141-874A-ECE5067DBF72}"/>
  <tableColumns count="6">
    <tableColumn id="1" xr3:uid="{94C92273-252C-414E-B70A-1BE774A67490}" name="RW Locations" dataDxfId="10"/>
    <tableColumn id="2" xr3:uid="{A63EB90D-0F5C-4559-A422-4DF4C0D9A7E4}" name="Rental Properties" dataDxfId="9" totalsRowDxfId="8"/>
    <tableColumn id="3" xr3:uid="{BFF19017-829C-4878-BC90-24188F9DB08B}" name="Multi-Family Dwellings" dataDxfId="7" totalsRowDxfId="6"/>
    <tableColumn id="4" xr3:uid="{3F308D3D-C74A-461B-91AA-2B1BC581439B}" name="Build-to-Rent Homes" dataDxfId="5" totalsRowDxfId="4"/>
    <tableColumn id="6" xr3:uid="{076450BB-8046-4A00-A269-B5BB5011CB57}" name="Est # _x000a_of Units" dataDxfId="3" totalsRowDxfId="2">
      <calculatedColumnFormula>C20*$B$65+(D20*$A$60)</calculatedColumnFormula>
    </tableColumn>
    <tableColumn id="5" xr3:uid="{E0B0BD1F-DE84-418B-B074-046B9499B8E0}" name="Unadvertised Fees Per Year" totalsRowLabel=" " dataDxfId="1" totalsRowDxfId="0">
      <calculatedColumnFormula>C20*$B$55*12*300+(D20*$A$60*50*12)+(D10/2)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ultifamilybiz.com/pressreleases/17389/rangewater_expands_its_buildtorent_platform_in_dal..."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81B5F-F25B-477E-8EA4-C2BFDFD19543}">
  <dimension ref="A1:N137"/>
  <sheetViews>
    <sheetView tabSelected="1" zoomScaleNormal="100" workbookViewId="0">
      <selection activeCell="A2" sqref="A2"/>
    </sheetView>
  </sheetViews>
  <sheetFormatPr defaultRowHeight="14.4" x14ac:dyDescent="0.3"/>
  <cols>
    <col min="1" max="1" width="20.33203125" customWidth="1"/>
    <col min="2" max="2" width="11.5546875" customWidth="1"/>
    <col min="3" max="3" width="15.77734375" customWidth="1"/>
    <col min="4" max="5" width="13.109375" customWidth="1"/>
    <col min="6" max="6" width="21.44140625" customWidth="1"/>
    <col min="7" max="7" width="14.88671875" customWidth="1"/>
    <col min="9" max="9" width="12.109375" bestFit="1" customWidth="1"/>
    <col min="13" max="13" width="15.77734375" bestFit="1" customWidth="1"/>
  </cols>
  <sheetData>
    <row r="1" spans="1:8" x14ac:dyDescent="0.3">
      <c r="A1" s="14" t="s">
        <v>144</v>
      </c>
    </row>
    <row r="3" spans="1:8" s="3" customFormat="1" ht="28.8" x14ac:dyDescent="0.3">
      <c r="A3" s="2" t="s">
        <v>0</v>
      </c>
      <c r="B3" s="4" t="s">
        <v>5</v>
      </c>
      <c r="C3" s="4" t="s">
        <v>2</v>
      </c>
      <c r="D3" s="4" t="s">
        <v>3</v>
      </c>
      <c r="E3" s="4"/>
      <c r="F3" s="4"/>
    </row>
    <row r="4" spans="1:8" x14ac:dyDescent="0.3">
      <c r="A4" s="9" t="s">
        <v>1</v>
      </c>
      <c r="B4" s="5">
        <v>100</v>
      </c>
      <c r="C4" s="7">
        <f t="shared" ref="C4:C14" si="0">B4*300</f>
        <v>30000</v>
      </c>
      <c r="D4" s="7">
        <f t="shared" ref="D4:D14" si="1">C4*12</f>
        <v>360000</v>
      </c>
      <c r="E4" s="7"/>
      <c r="F4" s="7"/>
    </row>
    <row r="5" spans="1:8" x14ac:dyDescent="0.3">
      <c r="A5" s="9" t="s">
        <v>9</v>
      </c>
      <c r="B5" s="5">
        <v>25</v>
      </c>
      <c r="C5" s="7">
        <f t="shared" si="0"/>
        <v>7500</v>
      </c>
      <c r="D5" s="7">
        <f t="shared" si="1"/>
        <v>90000</v>
      </c>
      <c r="E5" s="7"/>
      <c r="F5" s="7"/>
    </row>
    <row r="6" spans="1:8" x14ac:dyDescent="0.3">
      <c r="A6" s="9" t="s">
        <v>8</v>
      </c>
      <c r="B6" s="5">
        <v>14</v>
      </c>
      <c r="C6" s="7">
        <f t="shared" si="0"/>
        <v>4200</v>
      </c>
      <c r="D6" s="7">
        <f t="shared" si="1"/>
        <v>50400</v>
      </c>
      <c r="E6" s="7"/>
      <c r="F6" s="7"/>
    </row>
    <row r="7" spans="1:8" x14ac:dyDescent="0.3">
      <c r="A7" s="9" t="s">
        <v>4</v>
      </c>
      <c r="B7" s="5">
        <v>15</v>
      </c>
      <c r="C7" s="7">
        <f t="shared" si="0"/>
        <v>4500</v>
      </c>
      <c r="D7" s="7">
        <f t="shared" si="1"/>
        <v>54000</v>
      </c>
      <c r="E7" s="7"/>
      <c r="F7" s="7"/>
    </row>
    <row r="8" spans="1:8" x14ac:dyDescent="0.3">
      <c r="A8" s="9" t="s">
        <v>7</v>
      </c>
      <c r="B8" s="5">
        <v>15</v>
      </c>
      <c r="C8" s="7">
        <f t="shared" si="0"/>
        <v>4500</v>
      </c>
      <c r="D8" s="7">
        <f t="shared" si="1"/>
        <v>54000</v>
      </c>
      <c r="E8" s="7"/>
      <c r="F8" s="7"/>
    </row>
    <row r="9" spans="1:8" x14ac:dyDescent="0.3">
      <c r="A9" s="9" t="s">
        <v>6</v>
      </c>
      <c r="B9" s="5">
        <v>5</v>
      </c>
      <c r="C9" s="7">
        <f t="shared" si="0"/>
        <v>1500</v>
      </c>
      <c r="D9" s="7">
        <f t="shared" si="1"/>
        <v>18000</v>
      </c>
      <c r="E9" s="7"/>
      <c r="F9" s="7"/>
    </row>
    <row r="10" spans="1:8" hidden="1" x14ac:dyDescent="0.3">
      <c r="A10" s="9" t="s">
        <v>10</v>
      </c>
      <c r="B10" s="5">
        <v>0</v>
      </c>
      <c r="C10" s="7">
        <f t="shared" si="0"/>
        <v>0</v>
      </c>
      <c r="D10" s="7">
        <f t="shared" si="1"/>
        <v>0</v>
      </c>
      <c r="E10" s="7"/>
      <c r="F10" s="7"/>
    </row>
    <row r="11" spans="1:8" x14ac:dyDescent="0.3">
      <c r="A11" s="9" t="s">
        <v>69</v>
      </c>
      <c r="B11" s="5">
        <v>22</v>
      </c>
      <c r="C11" s="7">
        <f t="shared" si="0"/>
        <v>6600</v>
      </c>
      <c r="D11" s="7">
        <f t="shared" si="1"/>
        <v>79200</v>
      </c>
      <c r="E11" s="7"/>
      <c r="F11" s="7"/>
    </row>
    <row r="12" spans="1:8" x14ac:dyDescent="0.3">
      <c r="A12" s="9" t="s">
        <v>74</v>
      </c>
      <c r="B12" s="5">
        <v>3.9</v>
      </c>
      <c r="C12" s="7">
        <f t="shared" si="0"/>
        <v>1170</v>
      </c>
      <c r="D12" s="7">
        <f t="shared" si="1"/>
        <v>14040</v>
      </c>
      <c r="E12" s="7"/>
      <c r="F12" s="7"/>
    </row>
    <row r="13" spans="1:8" x14ac:dyDescent="0.3">
      <c r="A13" s="9" t="s">
        <v>70</v>
      </c>
      <c r="B13" s="5">
        <v>7</v>
      </c>
      <c r="C13" s="7">
        <f t="shared" si="0"/>
        <v>2100</v>
      </c>
      <c r="D13" s="7">
        <f t="shared" si="1"/>
        <v>25200</v>
      </c>
      <c r="E13" s="7"/>
      <c r="F13" s="7"/>
    </row>
    <row r="14" spans="1:8" x14ac:dyDescent="0.3">
      <c r="A14" s="9" t="s">
        <v>71</v>
      </c>
      <c r="B14" s="6">
        <f>SUM(B4:B13)</f>
        <v>206.9</v>
      </c>
      <c r="C14" s="7">
        <f t="shared" si="0"/>
        <v>62070</v>
      </c>
      <c r="D14" s="13">
        <f t="shared" si="1"/>
        <v>744840</v>
      </c>
      <c r="E14" s="13"/>
      <c r="F14" s="15" t="s">
        <v>68</v>
      </c>
      <c r="H14" t="s">
        <v>148</v>
      </c>
    </row>
    <row r="16" spans="1:8" x14ac:dyDescent="0.3">
      <c r="A16" t="s">
        <v>11</v>
      </c>
      <c r="C16" s="1"/>
    </row>
    <row r="17" spans="1:7" x14ac:dyDescent="0.3">
      <c r="A17" s="14" t="s">
        <v>149</v>
      </c>
      <c r="C17" s="1"/>
      <c r="G17" s="9"/>
    </row>
    <row r="18" spans="1:7" x14ac:dyDescent="0.3">
      <c r="A18" s="9" t="s">
        <v>39</v>
      </c>
      <c r="B18" s="9"/>
      <c r="C18" s="1"/>
      <c r="G18" t="s">
        <v>77</v>
      </c>
    </row>
    <row r="19" spans="1:7" ht="28.8" x14ac:dyDescent="0.3">
      <c r="A19" s="29" t="s">
        <v>41</v>
      </c>
      <c r="B19" s="21" t="s">
        <v>40</v>
      </c>
      <c r="C19" s="21" t="s">
        <v>15</v>
      </c>
      <c r="D19" s="21" t="s">
        <v>16</v>
      </c>
      <c r="E19" s="21" t="s">
        <v>64</v>
      </c>
      <c r="F19" s="21" t="s">
        <v>42</v>
      </c>
      <c r="G19" s="27" t="s">
        <v>78</v>
      </c>
    </row>
    <row r="20" spans="1:7" x14ac:dyDescent="0.3">
      <c r="A20" t="s">
        <v>17</v>
      </c>
      <c r="B20" s="17">
        <v>17</v>
      </c>
      <c r="C20" s="17">
        <v>9</v>
      </c>
      <c r="D20" s="17">
        <v>8</v>
      </c>
      <c r="E20" s="25">
        <f>C20*$A$65+(D20*$A$60)</f>
        <v>3960.5966788629325</v>
      </c>
      <c r="F20" s="7">
        <f>0.9737*C20*$B$65*$B$55*12+(D20*$A$60*79*12)</f>
        <v>4337150.6704677735</v>
      </c>
      <c r="G20" t="s">
        <v>76</v>
      </c>
    </row>
    <row r="21" spans="1:7" x14ac:dyDescent="0.3">
      <c r="A21" t="s">
        <v>18</v>
      </c>
      <c r="B21" s="17">
        <v>12</v>
      </c>
      <c r="C21" s="17">
        <v>11</v>
      </c>
      <c r="D21" s="17">
        <v>1</v>
      </c>
      <c r="E21" s="25">
        <f t="shared" ref="E21:E30" si="2">C21*$A$65+(D21*$A$60)</f>
        <v>3685.758513931888</v>
      </c>
      <c r="F21" s="7">
        <f>0.9737*C21*$B$65*$B$55*12+(D21*$A$60*79*12)</f>
        <v>4206049.6498699682</v>
      </c>
      <c r="G21" t="s">
        <v>79</v>
      </c>
    </row>
    <row r="22" spans="1:7" x14ac:dyDescent="0.3">
      <c r="A22" t="s">
        <v>19</v>
      </c>
      <c r="B22" s="17">
        <v>3</v>
      </c>
      <c r="C22" s="17">
        <v>2</v>
      </c>
      <c r="D22" s="17">
        <v>1</v>
      </c>
      <c r="E22" s="25">
        <f t="shared" si="2"/>
        <v>777.79341401632416</v>
      </c>
      <c r="F22" s="7">
        <f>0.9737*C22*$B$65*$B$55*12+(D22*$A$60*79*12)</f>
        <v>866793.71624430048</v>
      </c>
    </row>
    <row r="23" spans="1:7" x14ac:dyDescent="0.3">
      <c r="A23" s="9" t="s">
        <v>20</v>
      </c>
      <c r="B23" s="17">
        <v>84</v>
      </c>
      <c r="C23" s="17">
        <v>69</v>
      </c>
      <c r="D23" s="17">
        <v>15</v>
      </c>
      <c r="E23" s="25">
        <f t="shared" si="2"/>
        <v>24268.083309878974</v>
      </c>
      <c r="F23" s="7">
        <f>0.9677*C23*$B$65*$B$55*12+(D23*$A$60*93*12)</f>
        <v>27645839.014605116</v>
      </c>
      <c r="G23" t="s">
        <v>12</v>
      </c>
    </row>
    <row r="24" spans="1:7" x14ac:dyDescent="0.3">
      <c r="A24" s="9" t="s">
        <v>21</v>
      </c>
      <c r="B24" s="17">
        <v>83</v>
      </c>
      <c r="C24" s="17">
        <v>59</v>
      </c>
      <c r="D24" s="17">
        <v>24</v>
      </c>
      <c r="E24" s="25">
        <f t="shared" si="2"/>
        <v>22221.221502955246</v>
      </c>
      <c r="F24" s="7">
        <f>0.9808*C24*$B$55*12*B65+D14/2+(D24*$A$60*70*12)</f>
        <v>25075351.23345004</v>
      </c>
      <c r="G24" t="s">
        <v>43</v>
      </c>
    </row>
    <row r="25" spans="1:7" x14ac:dyDescent="0.3">
      <c r="A25" t="s">
        <v>22</v>
      </c>
      <c r="B25" s="17">
        <v>3</v>
      </c>
      <c r="C25" s="17">
        <v>0</v>
      </c>
      <c r="D25" s="17">
        <v>3</v>
      </c>
      <c r="E25" s="25">
        <f t="shared" si="2"/>
        <v>394.73684210526312</v>
      </c>
      <c r="F25" s="7">
        <f t="shared" ref="F25:F30" si="3">0.9737*C25*$B$65*$B$55*12+(D25*$A$60*79*12)</f>
        <v>374210.52631578944</v>
      </c>
      <c r="G25" t="s">
        <v>12</v>
      </c>
    </row>
    <row r="26" spans="1:7" x14ac:dyDescent="0.3">
      <c r="A26" t="s">
        <v>23</v>
      </c>
      <c r="B26" s="17">
        <v>7</v>
      </c>
      <c r="C26" s="17">
        <v>6</v>
      </c>
      <c r="D26" s="17">
        <v>1</v>
      </c>
      <c r="E26" s="25">
        <f t="shared" si="2"/>
        <v>2070.2223473121303</v>
      </c>
      <c r="F26" s="7">
        <f t="shared" si="3"/>
        <v>2350907.4645223748</v>
      </c>
      <c r="G26" t="s">
        <v>12</v>
      </c>
    </row>
    <row r="27" spans="1:7" x14ac:dyDescent="0.3">
      <c r="A27" t="s">
        <v>24</v>
      </c>
      <c r="B27" s="17">
        <v>23</v>
      </c>
      <c r="C27" s="17">
        <v>17</v>
      </c>
      <c r="D27" s="17">
        <v>6</v>
      </c>
      <c r="E27" s="25">
        <f t="shared" si="2"/>
        <v>6282.2966507177025</v>
      </c>
      <c r="F27" s="7">
        <f t="shared" si="3"/>
        <v>7055904.4828133974</v>
      </c>
      <c r="G27" t="s">
        <v>12</v>
      </c>
    </row>
    <row r="28" spans="1:7" x14ac:dyDescent="0.3">
      <c r="A28" t="s">
        <v>25</v>
      </c>
      <c r="B28" s="17">
        <v>23</v>
      </c>
      <c r="C28" s="17">
        <v>8</v>
      </c>
      <c r="D28" s="17">
        <v>15</v>
      </c>
      <c r="E28" s="25">
        <f t="shared" si="2"/>
        <v>4558.5420771179279</v>
      </c>
      <c r="F28" s="7">
        <f t="shared" si="3"/>
        <v>4839280.1281350963</v>
      </c>
      <c r="G28" t="s">
        <v>12</v>
      </c>
    </row>
    <row r="29" spans="1:7" x14ac:dyDescent="0.3">
      <c r="A29" t="s">
        <v>26</v>
      </c>
      <c r="B29" s="17">
        <v>16</v>
      </c>
      <c r="C29" s="17">
        <v>6</v>
      </c>
      <c r="D29" s="17">
        <v>10</v>
      </c>
      <c r="E29" s="25">
        <f t="shared" si="2"/>
        <v>3254.4328736279199</v>
      </c>
      <c r="F29" s="7">
        <f t="shared" si="3"/>
        <v>3473539.0434697433</v>
      </c>
      <c r="G29" t="s">
        <v>12</v>
      </c>
    </row>
    <row r="30" spans="1:7" x14ac:dyDescent="0.3">
      <c r="A30" t="s">
        <v>27</v>
      </c>
      <c r="B30" s="17">
        <v>4</v>
      </c>
      <c r="C30" s="17">
        <v>0</v>
      </c>
      <c r="D30" s="17">
        <v>4</v>
      </c>
      <c r="E30" s="25">
        <f t="shared" si="2"/>
        <v>526.31578947368416</v>
      </c>
      <c r="F30" s="7">
        <f t="shared" si="3"/>
        <v>498947.36842105258</v>
      </c>
      <c r="G30" t="s">
        <v>12</v>
      </c>
    </row>
    <row r="31" spans="1:7" x14ac:dyDescent="0.3">
      <c r="A31" s="9" t="s">
        <v>28</v>
      </c>
      <c r="B31" s="18">
        <f>SUM(B20:B30)</f>
        <v>275</v>
      </c>
      <c r="C31" s="18">
        <f>SUM(C20:C30)</f>
        <v>187</v>
      </c>
      <c r="D31" s="18">
        <f>SUM(D20:D30)</f>
        <v>88</v>
      </c>
      <c r="E31" s="28">
        <f>SUM(E20:E30)</f>
        <v>71999.999999999985</v>
      </c>
      <c r="F31" s="8">
        <f>SUM(F20:F30)</f>
        <v>80723973.298314646</v>
      </c>
      <c r="G31" t="s">
        <v>12</v>
      </c>
    </row>
    <row r="32" spans="1:7" x14ac:dyDescent="0.3">
      <c r="B32" s="17"/>
      <c r="C32" s="5"/>
      <c r="D32" s="17"/>
      <c r="E32" s="17"/>
      <c r="F32" s="7" t="s">
        <v>12</v>
      </c>
    </row>
    <row r="33" spans="1:7" x14ac:dyDescent="0.3">
      <c r="A33" t="s">
        <v>30</v>
      </c>
      <c r="C33" s="1" t="s">
        <v>36</v>
      </c>
    </row>
    <row r="34" spans="1:7" x14ac:dyDescent="0.3">
      <c r="A34" s="20">
        <f>F31*4</f>
        <v>322895893.19325858</v>
      </c>
      <c r="C34" s="20">
        <f>F81</f>
        <v>352155578.85876125</v>
      </c>
    </row>
    <row r="36" spans="1:7" x14ac:dyDescent="0.3">
      <c r="B36" s="9" t="s">
        <v>63</v>
      </c>
      <c r="F36" s="18" t="s">
        <v>46</v>
      </c>
      <c r="G36" s="9" t="s">
        <v>45</v>
      </c>
    </row>
    <row r="37" spans="1:7" x14ac:dyDescent="0.3">
      <c r="B37" t="s">
        <v>53</v>
      </c>
      <c r="F37" s="25">
        <v>72000</v>
      </c>
      <c r="G37" t="s">
        <v>57</v>
      </c>
    </row>
    <row r="38" spans="1:7" x14ac:dyDescent="0.3">
      <c r="B38" t="s">
        <v>47</v>
      </c>
      <c r="F38" s="25">
        <f>B60</f>
        <v>11578.947368421052</v>
      </c>
      <c r="G38" t="s">
        <v>60</v>
      </c>
    </row>
    <row r="39" spans="1:7" x14ac:dyDescent="0.3">
      <c r="B39" t="s">
        <v>48</v>
      </c>
      <c r="F39" s="25">
        <f>B68</f>
        <v>60421.052631578947</v>
      </c>
      <c r="G39" t="s">
        <v>61</v>
      </c>
    </row>
    <row r="40" spans="1:7" x14ac:dyDescent="0.3">
      <c r="B40" t="s">
        <v>51</v>
      </c>
      <c r="F40" s="5">
        <v>103.45</v>
      </c>
      <c r="G40" t="s">
        <v>62</v>
      </c>
    </row>
    <row r="41" spans="1:7" x14ac:dyDescent="0.3">
      <c r="B41" t="s">
        <v>50</v>
      </c>
      <c r="F41" s="7" t="s">
        <v>113</v>
      </c>
      <c r="G41" t="s">
        <v>114</v>
      </c>
    </row>
    <row r="42" spans="1:7" x14ac:dyDescent="0.3">
      <c r="B42" t="s">
        <v>52</v>
      </c>
      <c r="F42" s="26">
        <f>A60</f>
        <v>131.57894736842104</v>
      </c>
      <c r="G42" t="s">
        <v>49</v>
      </c>
    </row>
    <row r="43" spans="1:7" x14ac:dyDescent="0.3">
      <c r="B43" t="s">
        <v>54</v>
      </c>
      <c r="F43" s="25">
        <f>B65</f>
        <v>306.95187165775394</v>
      </c>
      <c r="G43" t="s">
        <v>147</v>
      </c>
    </row>
    <row r="45" spans="1:7" x14ac:dyDescent="0.3">
      <c r="B45" t="s">
        <v>30</v>
      </c>
      <c r="G45" t="s">
        <v>55</v>
      </c>
    </row>
    <row r="46" spans="1:7" x14ac:dyDescent="0.3">
      <c r="B46" s="1" t="s">
        <v>36</v>
      </c>
      <c r="G46" t="s">
        <v>65</v>
      </c>
    </row>
    <row r="48" spans="1:7" x14ac:dyDescent="0.3">
      <c r="A48" s="9" t="s">
        <v>12</v>
      </c>
    </row>
    <row r="53" spans="1:14" x14ac:dyDescent="0.3">
      <c r="D53" t="s">
        <v>13</v>
      </c>
    </row>
    <row r="54" spans="1:14" x14ac:dyDescent="0.3">
      <c r="B54" t="s">
        <v>29</v>
      </c>
      <c r="D54" t="s">
        <v>38</v>
      </c>
    </row>
    <row r="55" spans="1:14" x14ac:dyDescent="0.3">
      <c r="B55" s="19">
        <f>B14/2</f>
        <v>103.45</v>
      </c>
      <c r="D55" s="12">
        <f>D14/2</f>
        <v>372420</v>
      </c>
      <c r="E55" s="12"/>
      <c r="F55" s="10" t="s">
        <v>145</v>
      </c>
      <c r="G55" s="10"/>
      <c r="J55" s="10"/>
      <c r="K55" s="11"/>
    </row>
    <row r="58" spans="1:14" x14ac:dyDescent="0.3">
      <c r="B58" s="9" t="s">
        <v>12</v>
      </c>
    </row>
    <row r="59" spans="1:14" ht="59.4" customHeight="1" x14ac:dyDescent="0.3">
      <c r="A59" s="22" t="s">
        <v>58</v>
      </c>
      <c r="B59" t="s">
        <v>44</v>
      </c>
    </row>
    <row r="60" spans="1:14" x14ac:dyDescent="0.3">
      <c r="A60" s="23">
        <f>15000/114</f>
        <v>131.57894736842104</v>
      </c>
      <c r="B60" s="24">
        <f>A60*D31</f>
        <v>11578.947368421052</v>
      </c>
    </row>
    <row r="61" spans="1:14" x14ac:dyDescent="0.3">
      <c r="A61" s="23"/>
      <c r="B61" s="24"/>
    </row>
    <row r="63" spans="1:14" x14ac:dyDescent="0.3">
      <c r="B63" s="9" t="s">
        <v>72</v>
      </c>
    </row>
    <row r="64" spans="1:14" x14ac:dyDescent="0.3">
      <c r="A64" t="s">
        <v>66</v>
      </c>
      <c r="B64" t="s">
        <v>73</v>
      </c>
      <c r="N64" t="s">
        <v>12</v>
      </c>
    </row>
    <row r="65" spans="1:7" x14ac:dyDescent="0.3">
      <c r="A65" s="24">
        <f>B68/C31</f>
        <v>323.10723332395156</v>
      </c>
      <c r="B65" s="24">
        <f>B68/C31*0.95</f>
        <v>306.95187165775394</v>
      </c>
    </row>
    <row r="67" spans="1:7" x14ac:dyDescent="0.3">
      <c r="B67" t="s">
        <v>59</v>
      </c>
      <c r="G67" s="16" t="s">
        <v>12</v>
      </c>
    </row>
    <row r="68" spans="1:7" x14ac:dyDescent="0.3">
      <c r="B68" s="24">
        <f>72000-B60</f>
        <v>60421.052631578947</v>
      </c>
      <c r="G68" s="16"/>
    </row>
    <row r="69" spans="1:7" x14ac:dyDescent="0.3">
      <c r="G69" s="16"/>
    </row>
    <row r="70" spans="1:7" x14ac:dyDescent="0.3">
      <c r="B70" s="9" t="s">
        <v>56</v>
      </c>
    </row>
    <row r="71" spans="1:7" x14ac:dyDescent="0.3">
      <c r="B71" t="s">
        <v>31</v>
      </c>
    </row>
    <row r="72" spans="1:7" x14ac:dyDescent="0.3">
      <c r="B72" t="s">
        <v>14</v>
      </c>
    </row>
    <row r="74" spans="1:7" x14ac:dyDescent="0.3">
      <c r="A74" s="9"/>
      <c r="B74" s="9" t="s">
        <v>75</v>
      </c>
    </row>
    <row r="75" spans="1:7" x14ac:dyDescent="0.3">
      <c r="B75">
        <f>17-8+12-1+3-1+84-15+83-24+3-3+7-1+23-6+23-15+16-10+4-4</f>
        <v>187</v>
      </c>
    </row>
    <row r="77" spans="1:7" x14ac:dyDescent="0.3">
      <c r="G77" t="s">
        <v>12</v>
      </c>
    </row>
    <row r="79" spans="1:7" x14ac:dyDescent="0.3">
      <c r="A79" s="9" t="s">
        <v>37</v>
      </c>
    </row>
    <row r="80" spans="1:7" x14ac:dyDescent="0.3">
      <c r="A80" s="5" t="s">
        <v>32</v>
      </c>
      <c r="B80" s="17" t="s">
        <v>33</v>
      </c>
      <c r="C80" s="17" t="s">
        <v>34</v>
      </c>
      <c r="D80" s="17" t="s">
        <v>35</v>
      </c>
      <c r="E80" s="17"/>
      <c r="F80" t="s">
        <v>67</v>
      </c>
    </row>
    <row r="81" spans="1:6" x14ac:dyDescent="0.3">
      <c r="A81" s="10">
        <f>F31 * 1.035</f>
        <v>83549312.363755658</v>
      </c>
      <c r="B81" s="10">
        <f>A81 * 1.035</f>
        <v>86473538.296487093</v>
      </c>
      <c r="C81" s="10">
        <f t="shared" ref="C81:D81" si="4">B81 * 1.035</f>
        <v>89500112.136864141</v>
      </c>
      <c r="D81" s="10">
        <f t="shared" si="4"/>
        <v>92632616.061654374</v>
      </c>
      <c r="E81" s="10"/>
      <c r="F81" s="19">
        <f>SUM(A81:D81)</f>
        <v>352155578.85876125</v>
      </c>
    </row>
    <row r="85" spans="1:6" x14ac:dyDescent="0.3">
      <c r="A85" t="s">
        <v>12</v>
      </c>
    </row>
    <row r="105" spans="1:1" x14ac:dyDescent="0.3">
      <c r="A105" s="9"/>
    </row>
    <row r="126" spans="6:7" x14ac:dyDescent="0.3">
      <c r="F126" s="10"/>
      <c r="G126" s="10"/>
    </row>
    <row r="127" spans="6:7" x14ac:dyDescent="0.3">
      <c r="F127" s="10"/>
      <c r="G127" s="10"/>
    </row>
    <row r="128" spans="6:7" x14ac:dyDescent="0.3">
      <c r="F128" s="10"/>
      <c r="G128" s="10"/>
    </row>
    <row r="129" spans="6:7" x14ac:dyDescent="0.3">
      <c r="F129" s="10"/>
      <c r="G129" s="10"/>
    </row>
    <row r="130" spans="6:7" x14ac:dyDescent="0.3">
      <c r="F130" s="10"/>
      <c r="G130" s="10"/>
    </row>
    <row r="131" spans="6:7" x14ac:dyDescent="0.3">
      <c r="F131" s="10"/>
      <c r="G131" s="10"/>
    </row>
    <row r="132" spans="6:7" x14ac:dyDescent="0.3">
      <c r="F132" s="10"/>
      <c r="G132" s="10"/>
    </row>
    <row r="133" spans="6:7" x14ac:dyDescent="0.3">
      <c r="F133" s="10"/>
      <c r="G133" s="10"/>
    </row>
    <row r="134" spans="6:7" x14ac:dyDescent="0.3">
      <c r="F134" s="10"/>
      <c r="G134" s="10"/>
    </row>
    <row r="135" spans="6:7" x14ac:dyDescent="0.3">
      <c r="F135" s="10"/>
      <c r="G135" s="10"/>
    </row>
    <row r="136" spans="6:7" x14ac:dyDescent="0.3">
      <c r="F136" s="10"/>
      <c r="G136" s="10"/>
    </row>
    <row r="137" spans="6:7" x14ac:dyDescent="0.3">
      <c r="F137" s="10"/>
      <c r="G137" s="10"/>
    </row>
  </sheetData>
  <phoneticPr fontId="4" type="noConversion"/>
  <hyperlinks>
    <hyperlink ref="A59" r:id="rId1" display="BTR units/neighborhoods" xr:uid="{BFFE2549-A494-422C-96BE-07721CD1F502}"/>
  </hyperlinks>
  <printOptions gridLines="1"/>
  <pageMargins left="0.7" right="0.7" top="0.75" bottom="0.75" header="0.3" footer="0.3"/>
  <pageSetup orientation="portrait" horizontalDpi="0" verticalDpi="0"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F823A-9087-4098-A2F8-8642F7D36717}">
  <dimension ref="A6:D48"/>
  <sheetViews>
    <sheetView topLeftCell="A27" workbookViewId="0">
      <selection activeCell="B19" sqref="B19"/>
    </sheetView>
  </sheetViews>
  <sheetFormatPr defaultRowHeight="14.4" x14ac:dyDescent="0.3"/>
  <cols>
    <col min="2" max="2" width="136.77734375" customWidth="1"/>
    <col min="3" max="3" width="43.6640625" customWidth="1"/>
  </cols>
  <sheetData>
    <row r="6" spans="1:3" x14ac:dyDescent="0.3">
      <c r="A6" s="38">
        <v>45840</v>
      </c>
      <c r="B6" t="s">
        <v>115</v>
      </c>
    </row>
    <row r="7" spans="1:3" x14ac:dyDescent="0.3">
      <c r="B7" t="s">
        <v>120</v>
      </c>
    </row>
    <row r="8" spans="1:3" ht="91.2" customHeight="1" x14ac:dyDescent="0.3">
      <c r="B8" s="3" t="s">
        <v>132</v>
      </c>
    </row>
    <row r="10" spans="1:3" x14ac:dyDescent="0.3">
      <c r="B10" t="s">
        <v>130</v>
      </c>
      <c r="C10">
        <v>100</v>
      </c>
    </row>
    <row r="11" spans="1:3" x14ac:dyDescent="0.3">
      <c r="B11" t="s">
        <v>121</v>
      </c>
      <c r="C11">
        <v>25</v>
      </c>
    </row>
    <row r="12" spans="1:3" x14ac:dyDescent="0.3">
      <c r="B12" t="s">
        <v>122</v>
      </c>
      <c r="C12">
        <v>14</v>
      </c>
    </row>
    <row r="13" spans="1:3" x14ac:dyDescent="0.3">
      <c r="B13" t="s">
        <v>123</v>
      </c>
      <c r="C13">
        <v>15</v>
      </c>
    </row>
    <row r="14" spans="1:3" x14ac:dyDescent="0.3">
      <c r="B14" t="s">
        <v>124</v>
      </c>
      <c r="C14">
        <v>15</v>
      </c>
    </row>
    <row r="15" spans="1:3" x14ac:dyDescent="0.3">
      <c r="B15" t="s">
        <v>125</v>
      </c>
      <c r="C15">
        <v>5</v>
      </c>
    </row>
    <row r="16" spans="1:3" x14ac:dyDescent="0.3">
      <c r="B16" t="s">
        <v>129</v>
      </c>
      <c r="C16">
        <v>22</v>
      </c>
    </row>
    <row r="17" spans="2:3" x14ac:dyDescent="0.3">
      <c r="B17" t="s">
        <v>126</v>
      </c>
      <c r="C17">
        <v>7</v>
      </c>
    </row>
    <row r="18" spans="2:3" x14ac:dyDescent="0.3">
      <c r="B18" t="s">
        <v>127</v>
      </c>
      <c r="C18">
        <f>SUM(C10:C17)</f>
        <v>203</v>
      </c>
    </row>
    <row r="19" spans="2:3" x14ac:dyDescent="0.3">
      <c r="B19" s="9" t="s">
        <v>128</v>
      </c>
    </row>
    <row r="21" spans="2:3" x14ac:dyDescent="0.3">
      <c r="B21" t="s">
        <v>131</v>
      </c>
    </row>
    <row r="24" spans="2:3" ht="15" thickBot="1" x14ac:dyDescent="0.35"/>
    <row r="25" spans="2:3" ht="22.05" customHeight="1" thickBot="1" x14ac:dyDescent="0.35">
      <c r="B25" s="37" t="s">
        <v>0</v>
      </c>
      <c r="C25" s="37" t="s">
        <v>5</v>
      </c>
    </row>
    <row r="26" spans="2:3" ht="22.05" customHeight="1" thickBot="1" x14ac:dyDescent="0.35">
      <c r="B26" s="34" t="s">
        <v>1</v>
      </c>
      <c r="C26" s="35">
        <v>100</v>
      </c>
    </row>
    <row r="27" spans="2:3" ht="22.05" customHeight="1" thickBot="1" x14ac:dyDescent="0.35">
      <c r="B27" s="34" t="s">
        <v>9</v>
      </c>
      <c r="C27" s="35">
        <v>25</v>
      </c>
    </row>
    <row r="28" spans="2:3" ht="22.05" customHeight="1" thickBot="1" x14ac:dyDescent="0.35">
      <c r="B28" s="34" t="s">
        <v>8</v>
      </c>
      <c r="C28" s="34" t="s">
        <v>116</v>
      </c>
    </row>
    <row r="29" spans="2:3" ht="22.05" customHeight="1" thickBot="1" x14ac:dyDescent="0.35">
      <c r="B29" s="34" t="s">
        <v>4</v>
      </c>
      <c r="C29" s="35">
        <v>15</v>
      </c>
    </row>
    <row r="30" spans="2:3" ht="22.05" customHeight="1" thickBot="1" x14ac:dyDescent="0.35">
      <c r="B30" s="34" t="s">
        <v>7</v>
      </c>
      <c r="C30" s="35">
        <v>15</v>
      </c>
    </row>
    <row r="31" spans="2:3" ht="22.05" customHeight="1" thickBot="1" x14ac:dyDescent="0.35">
      <c r="B31" s="34" t="s">
        <v>6</v>
      </c>
      <c r="C31" s="35">
        <v>5</v>
      </c>
    </row>
    <row r="32" spans="2:3" ht="22.05" customHeight="1" thickBot="1" x14ac:dyDescent="0.35">
      <c r="B32" s="34" t="s">
        <v>117</v>
      </c>
      <c r="C32" s="34" t="s">
        <v>118</v>
      </c>
    </row>
    <row r="33" spans="2:4" ht="22.05" customHeight="1" thickBot="1" x14ac:dyDescent="0.35">
      <c r="B33" s="34" t="s">
        <v>74</v>
      </c>
      <c r="C33" s="34" t="s">
        <v>119</v>
      </c>
    </row>
    <row r="34" spans="2:4" ht="22.05" customHeight="1" thickBot="1" x14ac:dyDescent="0.35">
      <c r="B34" s="34" t="s">
        <v>70</v>
      </c>
      <c r="C34" s="35">
        <v>7</v>
      </c>
    </row>
    <row r="35" spans="2:4" ht="22.05" customHeight="1" thickBot="1" x14ac:dyDescent="0.35">
      <c r="B35" s="34" t="s">
        <v>71</v>
      </c>
      <c r="C35" s="36">
        <v>203</v>
      </c>
    </row>
    <row r="38" spans="2:4" x14ac:dyDescent="0.3">
      <c r="B38" s="40" t="s">
        <v>140</v>
      </c>
    </row>
    <row r="39" spans="2:4" x14ac:dyDescent="0.3">
      <c r="B39" s="33" t="s">
        <v>133</v>
      </c>
      <c r="C39" s="17">
        <v>100</v>
      </c>
    </row>
    <row r="40" spans="2:4" x14ac:dyDescent="0.3">
      <c r="B40" s="33" t="s">
        <v>134</v>
      </c>
      <c r="C40" s="41">
        <v>15</v>
      </c>
    </row>
    <row r="41" spans="2:4" x14ac:dyDescent="0.3">
      <c r="B41" s="39" t="s">
        <v>142</v>
      </c>
      <c r="C41" s="17">
        <v>15</v>
      </c>
      <c r="D41" s="33" t="s">
        <v>143</v>
      </c>
    </row>
    <row r="42" spans="2:4" x14ac:dyDescent="0.3">
      <c r="B42" s="39" t="s">
        <v>141</v>
      </c>
      <c r="C42" s="41">
        <v>0</v>
      </c>
    </row>
    <row r="43" spans="2:4" x14ac:dyDescent="0.3">
      <c r="B43" s="33" t="s">
        <v>135</v>
      </c>
      <c r="C43" s="41">
        <v>25</v>
      </c>
    </row>
    <row r="44" spans="2:4" x14ac:dyDescent="0.3">
      <c r="B44" s="33" t="s">
        <v>136</v>
      </c>
      <c r="C44" s="41">
        <v>10</v>
      </c>
    </row>
    <row r="45" spans="2:4" x14ac:dyDescent="0.3">
      <c r="B45" s="33" t="s">
        <v>137</v>
      </c>
      <c r="C45" s="41">
        <v>5</v>
      </c>
    </row>
    <row r="46" spans="2:4" x14ac:dyDescent="0.3">
      <c r="B46" s="33" t="s">
        <v>138</v>
      </c>
      <c r="C46" s="17">
        <v>21</v>
      </c>
    </row>
    <row r="47" spans="2:4" x14ac:dyDescent="0.3">
      <c r="B47" s="33" t="s">
        <v>139</v>
      </c>
      <c r="C47" s="17">
        <v>7</v>
      </c>
    </row>
    <row r="48" spans="2:4" x14ac:dyDescent="0.3">
      <c r="C48" s="17">
        <f>SUM(C39:C47)</f>
        <v>198</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4341-CD4B-42AF-BA66-E206EC138E65}">
  <dimension ref="A1:S49"/>
  <sheetViews>
    <sheetView topLeftCell="A36" workbookViewId="0">
      <selection activeCell="D62" sqref="D62"/>
    </sheetView>
  </sheetViews>
  <sheetFormatPr defaultRowHeight="14.4" x14ac:dyDescent="0.3"/>
  <sheetData>
    <row r="1" spans="1:19" x14ac:dyDescent="0.3">
      <c r="A1" t="s">
        <v>92</v>
      </c>
    </row>
    <row r="2" spans="1:19" x14ac:dyDescent="0.3">
      <c r="A2" t="s">
        <v>93</v>
      </c>
    </row>
    <row r="4" spans="1:19" x14ac:dyDescent="0.3">
      <c r="A4" s="9" t="s">
        <v>94</v>
      </c>
    </row>
    <row r="5" spans="1:19" x14ac:dyDescent="0.3">
      <c r="A5" s="33"/>
    </row>
    <row r="6" spans="1:19" x14ac:dyDescent="0.3">
      <c r="A6" s="33" t="s">
        <v>95</v>
      </c>
    </row>
    <row r="7" spans="1:19" x14ac:dyDescent="0.3">
      <c r="A7" s="33" t="s">
        <v>96</v>
      </c>
    </row>
    <row r="9" spans="1:19" x14ac:dyDescent="0.3">
      <c r="A9" t="s">
        <v>97</v>
      </c>
    </row>
    <row r="11" spans="1:19" x14ac:dyDescent="0.3">
      <c r="A11" s="9" t="s">
        <v>98</v>
      </c>
    </row>
    <row r="12" spans="1:19" x14ac:dyDescent="0.3">
      <c r="A12" s="33"/>
    </row>
    <row r="13" spans="1:19" x14ac:dyDescent="0.3">
      <c r="A13" s="33" t="s">
        <v>99</v>
      </c>
    </row>
    <row r="14" spans="1:19" x14ac:dyDescent="0.3">
      <c r="A14" s="33" t="s">
        <v>100</v>
      </c>
    </row>
    <row r="16" spans="1:19" x14ac:dyDescent="0.3">
      <c r="A16" s="9" t="s">
        <v>101</v>
      </c>
      <c r="S16" t="s">
        <v>12</v>
      </c>
    </row>
    <row r="17" spans="1:14" x14ac:dyDescent="0.3">
      <c r="A17" s="33"/>
      <c r="B17" s="30"/>
    </row>
    <row r="18" spans="1:14" x14ac:dyDescent="0.3">
      <c r="A18" s="33" t="s">
        <v>102</v>
      </c>
      <c r="B18" s="9"/>
    </row>
    <row r="19" spans="1:14" x14ac:dyDescent="0.3">
      <c r="A19" s="33" t="s">
        <v>103</v>
      </c>
    </row>
    <row r="20" spans="1:14" x14ac:dyDescent="0.3">
      <c r="B20" s="30"/>
    </row>
    <row r="21" spans="1:14" x14ac:dyDescent="0.3">
      <c r="A21" s="9" t="s">
        <v>104</v>
      </c>
      <c r="B21" s="9"/>
    </row>
    <row r="22" spans="1:14" x14ac:dyDescent="0.3">
      <c r="A22" t="s">
        <v>105</v>
      </c>
    </row>
    <row r="23" spans="1:14" x14ac:dyDescent="0.3">
      <c r="A23" t="s">
        <v>106</v>
      </c>
    </row>
    <row r="24" spans="1:14" x14ac:dyDescent="0.3">
      <c r="N24" t="s">
        <v>110</v>
      </c>
    </row>
    <row r="25" spans="1:14" x14ac:dyDescent="0.3">
      <c r="B25" s="31"/>
      <c r="N25" t="s">
        <v>111</v>
      </c>
    </row>
    <row r="26" spans="1:14" x14ac:dyDescent="0.3">
      <c r="B26" t="s">
        <v>107</v>
      </c>
      <c r="N26" t="s">
        <v>112</v>
      </c>
    </row>
    <row r="27" spans="1:14" x14ac:dyDescent="0.3">
      <c r="B27" s="30">
        <v>6.6666666666666666E-2</v>
      </c>
      <c r="C27" t="s">
        <v>146</v>
      </c>
    </row>
    <row r="28" spans="1:14" x14ac:dyDescent="0.3">
      <c r="B28" s="9" t="s">
        <v>80</v>
      </c>
    </row>
    <row r="29" spans="1:14" x14ac:dyDescent="0.3">
      <c r="B29" t="s">
        <v>81</v>
      </c>
    </row>
    <row r="30" spans="1:14" x14ac:dyDescent="0.3">
      <c r="B30" s="30">
        <v>0.21052631578947367</v>
      </c>
      <c r="C30" t="s">
        <v>108</v>
      </c>
    </row>
    <row r="31" spans="1:14" x14ac:dyDescent="0.3">
      <c r="B31" s="9" t="s">
        <v>82</v>
      </c>
    </row>
    <row r="34" spans="1:3" x14ac:dyDescent="0.3">
      <c r="B34" t="s">
        <v>83</v>
      </c>
    </row>
    <row r="35" spans="1:3" x14ac:dyDescent="0.3">
      <c r="B35" s="31">
        <v>0.30434782608695654</v>
      </c>
      <c r="C35" t="s">
        <v>108</v>
      </c>
    </row>
    <row r="36" spans="1:3" x14ac:dyDescent="0.3">
      <c r="B36" t="s">
        <v>84</v>
      </c>
    </row>
    <row r="39" spans="1:3" x14ac:dyDescent="0.3">
      <c r="B39" s="9" t="s">
        <v>85</v>
      </c>
    </row>
    <row r="40" spans="1:3" x14ac:dyDescent="0.3">
      <c r="A40" t="s">
        <v>86</v>
      </c>
      <c r="B40" s="31">
        <v>1.9230769230769232E-2</v>
      </c>
    </row>
    <row r="41" spans="1:3" x14ac:dyDescent="0.3">
      <c r="A41" t="s">
        <v>87</v>
      </c>
      <c r="B41" s="32">
        <v>0.98076923076923073</v>
      </c>
      <c r="C41" t="s">
        <v>109</v>
      </c>
    </row>
    <row r="42" spans="1:3" x14ac:dyDescent="0.3">
      <c r="B42" s="32"/>
    </row>
    <row r="43" spans="1:3" x14ac:dyDescent="0.3">
      <c r="B43" s="9" t="s">
        <v>88</v>
      </c>
    </row>
    <row r="44" spans="1:3" x14ac:dyDescent="0.3">
      <c r="A44" t="s">
        <v>87</v>
      </c>
      <c r="B44" s="31">
        <v>3.2258064516129031E-2</v>
      </c>
    </row>
    <row r="45" spans="1:3" x14ac:dyDescent="0.3">
      <c r="A45" t="s">
        <v>89</v>
      </c>
      <c r="B45" s="32">
        <v>0.967741935483871</v>
      </c>
      <c r="C45" t="s">
        <v>109</v>
      </c>
    </row>
    <row r="46" spans="1:3" x14ac:dyDescent="0.3">
      <c r="B46" t="s">
        <v>90</v>
      </c>
    </row>
    <row r="47" spans="1:3" x14ac:dyDescent="0.3">
      <c r="B47" s="31">
        <v>2.6315789473684209E-2</v>
      </c>
    </row>
    <row r="48" spans="1:3" x14ac:dyDescent="0.3">
      <c r="B48" s="9" t="s">
        <v>91</v>
      </c>
    </row>
    <row r="49" spans="1:3" x14ac:dyDescent="0.3">
      <c r="A49" t="s">
        <v>87</v>
      </c>
      <c r="B49" s="32">
        <v>0.97368421052631582</v>
      </c>
      <c r="C49"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Charges-Unadvertised</vt:lpstr>
      <vt:lpstr>My Warning2 Socia Media</vt:lpstr>
      <vt:lpstr>Compliance sheet $Adjustments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Firestone</dc:creator>
  <cp:lastModifiedBy>Graham Firestone</cp:lastModifiedBy>
  <dcterms:created xsi:type="dcterms:W3CDTF">2025-03-29T20:09:04Z</dcterms:created>
  <dcterms:modified xsi:type="dcterms:W3CDTF">2025-08-24T19:22:39Z</dcterms:modified>
</cp:coreProperties>
</file>